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2615" activeTab="0"/>
  </bookViews>
  <sheets>
    <sheet name="Данные маршрутного компьютера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<sst xmlns="http://schemas.openxmlformats.org/spreadsheetml/2006/main" count="52" uniqueCount="51">
  <si>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День</t>
  </si>
  <si>
    <t>Дата</t>
  </si>
  <si>
    <t>Москва - Ульяновск</t>
  </si>
  <si>
    <t>в Ульяновске</t>
  </si>
  <si>
    <t>Ульяновск - Ауструм</t>
  </si>
  <si>
    <t>Ауструм - Челябинск</t>
  </si>
  <si>
    <t>Бийск - Кош-Агач</t>
  </si>
  <si>
    <t>Кош-Агач - оз.Толбо-Нур</t>
  </si>
  <si>
    <t>на оз.Толбо-Нур</t>
  </si>
  <si>
    <t>оз.Толбо-Нур - Ховд</t>
  </si>
  <si>
    <t>Маршрут</t>
  </si>
  <si>
    <t>по Улан-Батору</t>
  </si>
  <si>
    <t>Улан-Батор - оз. Огий-Нур</t>
  </si>
  <si>
    <t>на оз. Огий-Нур</t>
  </si>
  <si>
    <t>оз. Огий-Нур - Сайхан</t>
  </si>
  <si>
    <t>Сайхан - Комдивский ручей</t>
  </si>
  <si>
    <t>на Комдивском ручье</t>
  </si>
  <si>
    <t>Комдивский ручей - Улан Орхон - Булган</t>
  </si>
  <si>
    <t>Булган - Хутаг-Ондор</t>
  </si>
  <si>
    <t>Хутаг-Ондор - Мурен</t>
  </si>
  <si>
    <t>Мурен - оз. Хубсугул</t>
  </si>
  <si>
    <t>оз. Хубсугул - Ханх</t>
  </si>
  <si>
    <t>Ханх - Иркутск</t>
  </si>
  <si>
    <t>Иркутск - Куйтун</t>
  </si>
  <si>
    <t>Куйтун - Красноярск (кемпинг)</t>
  </si>
  <si>
    <t>Красноярск (кемпинг) - Новосибирск (мотель)</t>
  </si>
  <si>
    <t>Новосибирск (мотель) - кемпинг "Русич"</t>
  </si>
  <si>
    <t>кемпинг "Русич" - гостиннича "Дунья"</t>
  </si>
  <si>
    <t>мотель перед Казанью - Москва</t>
  </si>
  <si>
    <t>Всего</t>
  </si>
  <si>
    <t>гостинница "Дунья" - мотель перед Казанью</t>
  </si>
  <si>
    <t>по Монголии</t>
  </si>
  <si>
    <t>по России</t>
  </si>
  <si>
    <t>Начальные показания спидометра, км</t>
  </si>
  <si>
    <t>Пробег,     км</t>
  </si>
  <si>
    <t>Средний расход, л/100 км</t>
  </si>
  <si>
    <t>Средняя скорость, км/ч</t>
  </si>
  <si>
    <t>Дневной расход, л</t>
  </si>
  <si>
    <t>Этапы, км</t>
  </si>
  <si>
    <t>До границы</t>
  </si>
  <si>
    <t>По Монголии</t>
  </si>
  <si>
    <t>От границы</t>
  </si>
  <si>
    <t>Общая примерная стоимость бензина</t>
  </si>
  <si>
    <t>Время движения, чч:мм</t>
  </si>
  <si>
    <t>Время движения выч., чч,чч</t>
  </si>
  <si>
    <t>Челябинск - трасса Омск - Новосибирск (поле)</t>
  </si>
  <si>
    <t>трасса  - Бийск</t>
  </si>
  <si>
    <t>Ховд - "Юртинг"</t>
  </si>
  <si>
    <t>"Юртинг" - Сад камней</t>
  </si>
  <si>
    <t>Сад камней - Юрта</t>
  </si>
  <si>
    <t>Юрта - Улан-Батор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</si>
</sst>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  <numFmt numFmtId="166" formatCode="h:mm;@"/>
    <numFmt numFmtId="167" formatCode="[$-FC19]d\ mmmm\ yyyy\ &quot;г.&quot;"/>
    <numFmt numFmtId="168" formatCode="mm:ss.0;@"/>
    <numFmt numFmtId="169" formatCode="[$-F400]h:mm:ss\ AM/PM"/>
    <numFmt numFmtId="170" formatCode="dd/mm/yy\ h:mm;@"/>
    <numFmt numFmtId="171" formatCode="[h]:mm:ss;@"/>
    <numFmt numFmtId="172" formatCode="[h]:mm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6" fontId="0" fillId="0" borderId="0" xfId="0" applyNumberFormat="1" applyAlignment="1">
      <alignment/>
    </xf>
    <xf numFmtId="170" fontId="0" fillId="0" borderId="0" xfId="0" applyNumberFormat="1" applyAlignment="1">
      <alignment/>
    </xf>
    <xf numFmtId="46" fontId="0" fillId="0" borderId="0" xfId="0" applyNumberFormat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6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6" borderId="5" xfId="0" applyFill="1" applyBorder="1" applyAlignment="1">
      <alignment/>
    </xf>
    <xf numFmtId="14" fontId="0" fillId="6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166" fontId="0" fillId="6" borderId="1" xfId="0" applyNumberFormat="1" applyFill="1" applyBorder="1" applyAlignment="1">
      <alignment/>
    </xf>
    <xf numFmtId="2" fontId="0" fillId="6" borderId="1" xfId="0" applyNumberFormat="1" applyFill="1" applyBorder="1" applyAlignment="1">
      <alignment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172" fontId="2" fillId="3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0" fontId="2" fillId="6" borderId="8" xfId="0" applyFont="1" applyFill="1" applyBorder="1" applyAlignment="1">
      <alignment/>
    </xf>
    <xf numFmtId="172" fontId="2" fillId="6" borderId="8" xfId="0" applyNumberFormat="1" applyFont="1" applyFill="1" applyBorder="1" applyAlignment="1">
      <alignment/>
    </xf>
    <xf numFmtId="2" fontId="2" fillId="6" borderId="8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/>
    </xf>
    <xf numFmtId="42" fontId="0" fillId="0" borderId="11" xfId="0" applyNumberFormat="1" applyBorder="1" applyAlignment="1">
      <alignment/>
    </xf>
    <xf numFmtId="0" fontId="0" fillId="3" borderId="13" xfId="0" applyNumberFormat="1" applyFill="1" applyBorder="1" applyAlignment="1">
      <alignment horizontal="center" vertical="center" textRotation="90"/>
    </xf>
    <xf numFmtId="0" fontId="0" fillId="3" borderId="14" xfId="0" applyNumberFormat="1" applyFill="1" applyBorder="1" applyAlignment="1">
      <alignment horizontal="center" vertical="center" textRotation="90"/>
    </xf>
    <xf numFmtId="0" fontId="0" fillId="3" borderId="15" xfId="0" applyNumberFormat="1" applyFill="1" applyBorder="1" applyAlignment="1">
      <alignment horizontal="center" vertical="center" textRotation="90"/>
    </xf>
    <xf numFmtId="0" fontId="0" fillId="6" borderId="13" xfId="0" applyNumberFormat="1" applyFill="1" applyBorder="1" applyAlignment="1">
      <alignment horizontal="center" vertical="center" textRotation="90"/>
    </xf>
    <xf numFmtId="0" fontId="0" fillId="6" borderId="14" xfId="0" applyNumberFormat="1" applyFill="1" applyBorder="1" applyAlignment="1">
      <alignment horizontal="center" vertical="center" textRotation="90"/>
    </xf>
    <xf numFmtId="0" fontId="0" fillId="6" borderId="15" xfId="0" applyNumberFormat="1" applyFill="1" applyBorder="1" applyAlignment="1">
      <alignment horizontal="center" vertical="center" textRotation="90"/>
    </xf>
    <xf numFmtId="0" fontId="0" fillId="6" borderId="13" xfId="0" applyFont="1" applyFill="1" applyBorder="1" applyAlignment="1">
      <alignment horizontal="center" vertical="center" textRotation="90"/>
    </xf>
    <xf numFmtId="0" fontId="0" fillId="6" borderId="14" xfId="0" applyFont="1" applyFill="1" applyBorder="1" applyAlignment="1">
      <alignment horizontal="center" vertical="center" textRotation="90"/>
    </xf>
    <xf numFmtId="0" fontId="0" fillId="6" borderId="15" xfId="0" applyFont="1" applyFill="1" applyBorder="1" applyAlignment="1">
      <alignment horizontal="center" vertical="center" textRotation="90"/>
    </xf>
    <xf numFmtId="0" fontId="0" fillId="3" borderId="13" xfId="0" applyFill="1" applyBorder="1" applyAlignment="1">
      <alignment horizontal="center" vertical="center" textRotation="90"/>
    </xf>
    <xf numFmtId="0" fontId="0" fillId="3" borderId="14" xfId="0" applyFill="1" applyBorder="1" applyAlignment="1">
      <alignment horizontal="center" vertical="center" textRotation="90"/>
    </xf>
    <xf numFmtId="0" fontId="0" fillId="3" borderId="15" xfId="0" applyFill="1" applyBorder="1" applyAlignment="1">
      <alignment horizontal="center" vertic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3.875" style="0" customWidth="1"/>
    <col min="2" max="2" width="10.125" style="0" bestFit="1" customWidth="1"/>
    <col min="3" max="3" width="41.125" style="0" bestFit="1" customWidth="1"/>
    <col min="4" max="4" width="11.875" style="0" bestFit="1" customWidth="1"/>
    <col min="5" max="5" width="7.625" style="0" bestFit="1" customWidth="1"/>
    <col min="6" max="6" width="9.75390625" style="0" customWidth="1"/>
    <col min="7" max="7" width="8.375" style="0" bestFit="1" customWidth="1"/>
    <col min="9" max="9" width="9.75390625" style="6" bestFit="1" customWidth="1"/>
    <col min="10" max="10" width="9.25390625" style="0" bestFit="1" customWidth="1"/>
    <col min="11" max="11" width="7.75390625" style="0" customWidth="1"/>
    <col min="13" max="13" width="12.25390625" style="0" bestFit="1" customWidth="1"/>
  </cols>
  <sheetData>
    <row r="1" spans="1:11" s="5" customFormat="1" ht="53.25" customHeight="1">
      <c r="A1" s="13" t="s">
        <v>0</v>
      </c>
      <c r="B1" s="14" t="s">
        <v>1</v>
      </c>
      <c r="C1" s="14" t="s">
        <v>10</v>
      </c>
      <c r="D1" s="14" t="s">
        <v>33</v>
      </c>
      <c r="E1" s="14" t="s">
        <v>34</v>
      </c>
      <c r="F1" s="14" t="s">
        <v>43</v>
      </c>
      <c r="G1" s="14" t="s">
        <v>35</v>
      </c>
      <c r="H1" s="14" t="s">
        <v>36</v>
      </c>
      <c r="I1" s="15" t="s">
        <v>44</v>
      </c>
      <c r="J1" s="14" t="s">
        <v>37</v>
      </c>
      <c r="K1" s="16" t="s">
        <v>38</v>
      </c>
    </row>
    <row r="2" spans="1:13" ht="12.75">
      <c r="A2" s="17">
        <v>1</v>
      </c>
      <c r="B2" s="8">
        <v>38561</v>
      </c>
      <c r="C2" s="8" t="s">
        <v>2</v>
      </c>
      <c r="D2" s="7">
        <v>50711</v>
      </c>
      <c r="E2" s="7">
        <f>D3-D2</f>
        <v>886</v>
      </c>
      <c r="F2" s="9">
        <v>0.5</v>
      </c>
      <c r="G2" s="10">
        <v>11.1</v>
      </c>
      <c r="H2" s="10">
        <v>70</v>
      </c>
      <c r="I2" s="11">
        <f>E2/H2</f>
        <v>12.657142857142857</v>
      </c>
      <c r="J2" s="10">
        <f aca="true" t="shared" si="0" ref="J2:J34">G2*E2*0.01</f>
        <v>98.346</v>
      </c>
      <c r="K2" s="48" t="s">
        <v>39</v>
      </c>
      <c r="L2" s="1"/>
      <c r="M2" s="2"/>
    </row>
    <row r="3" spans="1:11" ht="12.75">
      <c r="A3" s="17">
        <v>2</v>
      </c>
      <c r="B3" s="8">
        <v>38562</v>
      </c>
      <c r="C3" s="7" t="s">
        <v>3</v>
      </c>
      <c r="D3" s="7">
        <v>51597</v>
      </c>
      <c r="E3" s="7">
        <f aca="true" t="shared" si="1" ref="E3:E34">D4-D3</f>
        <v>0</v>
      </c>
      <c r="F3" s="9">
        <v>0</v>
      </c>
      <c r="G3" s="10"/>
      <c r="H3" s="10">
        <v>0</v>
      </c>
      <c r="I3" s="11">
        <v>0</v>
      </c>
      <c r="J3" s="10">
        <f t="shared" si="0"/>
        <v>0</v>
      </c>
      <c r="K3" s="49"/>
    </row>
    <row r="4" spans="1:11" ht="12.75">
      <c r="A4" s="17">
        <v>3</v>
      </c>
      <c r="B4" s="8">
        <v>38563</v>
      </c>
      <c r="C4" s="7" t="s">
        <v>4</v>
      </c>
      <c r="D4" s="7">
        <v>51597</v>
      </c>
      <c r="E4" s="7">
        <f t="shared" si="1"/>
        <v>648</v>
      </c>
      <c r="F4" s="9">
        <v>0.4</v>
      </c>
      <c r="G4" s="10">
        <v>11.5</v>
      </c>
      <c r="H4" s="10">
        <v>68.4</v>
      </c>
      <c r="I4" s="11">
        <f aca="true" t="shared" si="2" ref="I4:I9">E4/H4</f>
        <v>9.473684210526315</v>
      </c>
      <c r="J4" s="10">
        <f t="shared" si="0"/>
        <v>74.52</v>
      </c>
      <c r="K4" s="49"/>
    </row>
    <row r="5" spans="1:11" ht="12.75">
      <c r="A5" s="17">
        <v>4</v>
      </c>
      <c r="B5" s="8">
        <v>38564</v>
      </c>
      <c r="C5" s="7" t="s">
        <v>5</v>
      </c>
      <c r="D5" s="7">
        <v>52245</v>
      </c>
      <c r="E5" s="7">
        <f t="shared" si="1"/>
        <v>377</v>
      </c>
      <c r="F5" s="9"/>
      <c r="G5" s="10">
        <v>10.6</v>
      </c>
      <c r="H5" s="10">
        <v>63.3</v>
      </c>
      <c r="I5" s="11">
        <f t="shared" si="2"/>
        <v>5.955766192733018</v>
      </c>
      <c r="J5" s="10">
        <f t="shared" si="0"/>
        <v>39.961999999999996</v>
      </c>
      <c r="K5" s="49"/>
    </row>
    <row r="6" spans="1:11" ht="12.75">
      <c r="A6" s="17">
        <v>5</v>
      </c>
      <c r="B6" s="8">
        <v>38565</v>
      </c>
      <c r="C6" s="7" t="s">
        <v>45</v>
      </c>
      <c r="D6" s="7">
        <v>52622</v>
      </c>
      <c r="E6" s="7">
        <f t="shared" si="1"/>
        <v>1066</v>
      </c>
      <c r="F6" s="9"/>
      <c r="G6" s="10">
        <v>12.9</v>
      </c>
      <c r="H6" s="10">
        <v>78.4</v>
      </c>
      <c r="I6" s="11">
        <f t="shared" si="2"/>
        <v>13.596938775510203</v>
      </c>
      <c r="J6" s="10">
        <f t="shared" si="0"/>
        <v>137.514</v>
      </c>
      <c r="K6" s="49"/>
    </row>
    <row r="7" spans="1:11" ht="12.75">
      <c r="A7" s="17">
        <v>6</v>
      </c>
      <c r="B7" s="8">
        <v>38566</v>
      </c>
      <c r="C7" s="7" t="s">
        <v>46</v>
      </c>
      <c r="D7" s="7">
        <v>53688</v>
      </c>
      <c r="E7" s="7">
        <f t="shared" si="1"/>
        <v>856</v>
      </c>
      <c r="F7" s="9">
        <v>0.47361111111111115</v>
      </c>
      <c r="G7" s="10">
        <v>12</v>
      </c>
      <c r="H7" s="10">
        <v>76.4</v>
      </c>
      <c r="I7" s="11">
        <f t="shared" si="2"/>
        <v>11.204188481675391</v>
      </c>
      <c r="J7" s="10">
        <f t="shared" si="0"/>
        <v>102.72</v>
      </c>
      <c r="K7" s="50"/>
    </row>
    <row r="8" spans="1:11" ht="12.75">
      <c r="A8" s="17">
        <v>7</v>
      </c>
      <c r="B8" s="8">
        <v>38567</v>
      </c>
      <c r="C8" s="7" t="s">
        <v>6</v>
      </c>
      <c r="D8" s="7">
        <v>54544</v>
      </c>
      <c r="E8" s="7">
        <f t="shared" si="1"/>
        <v>550</v>
      </c>
      <c r="F8" s="9">
        <v>0.4048611111111111</v>
      </c>
      <c r="G8" s="10">
        <v>12.8</v>
      </c>
      <c r="H8" s="10">
        <v>56.6</v>
      </c>
      <c r="I8" s="11">
        <f t="shared" si="2"/>
        <v>9.717314487632509</v>
      </c>
      <c r="J8" s="10">
        <f t="shared" si="0"/>
        <v>70.4</v>
      </c>
      <c r="K8" s="18">
        <f>D9-D2+75</f>
        <v>4458</v>
      </c>
    </row>
    <row r="9" spans="1:11" ht="12.75">
      <c r="A9" s="30">
        <v>8</v>
      </c>
      <c r="B9" s="31">
        <v>38568</v>
      </c>
      <c r="C9" s="32" t="s">
        <v>7</v>
      </c>
      <c r="D9" s="32">
        <v>55094</v>
      </c>
      <c r="E9" s="32">
        <f t="shared" si="1"/>
        <v>236</v>
      </c>
      <c r="F9" s="33"/>
      <c r="G9" s="34">
        <v>17.7</v>
      </c>
      <c r="H9" s="34">
        <v>41.7</v>
      </c>
      <c r="I9" s="11">
        <f t="shared" si="2"/>
        <v>5.65947242206235</v>
      </c>
      <c r="J9" s="34">
        <f t="shared" si="0"/>
        <v>41.772</v>
      </c>
      <c r="K9" s="51" t="s">
        <v>40</v>
      </c>
    </row>
    <row r="10" spans="1:11" ht="12.75">
      <c r="A10" s="30">
        <v>9</v>
      </c>
      <c r="B10" s="31">
        <v>38569</v>
      </c>
      <c r="C10" s="32" t="s">
        <v>8</v>
      </c>
      <c r="D10" s="32">
        <v>55330</v>
      </c>
      <c r="E10" s="32">
        <f t="shared" si="1"/>
        <v>0</v>
      </c>
      <c r="F10" s="33"/>
      <c r="G10" s="34"/>
      <c r="H10" s="34">
        <v>0</v>
      </c>
      <c r="I10" s="11">
        <v>0</v>
      </c>
      <c r="J10" s="34">
        <f t="shared" si="0"/>
        <v>0</v>
      </c>
      <c r="K10" s="52"/>
    </row>
    <row r="11" spans="1:11" ht="12.75">
      <c r="A11" s="30">
        <v>10</v>
      </c>
      <c r="B11" s="31">
        <v>38570</v>
      </c>
      <c r="C11" s="32" t="s">
        <v>9</v>
      </c>
      <c r="D11" s="32">
        <v>55330</v>
      </c>
      <c r="E11" s="32">
        <f t="shared" si="1"/>
        <v>184</v>
      </c>
      <c r="F11" s="33"/>
      <c r="G11" s="34">
        <v>19</v>
      </c>
      <c r="H11" s="34">
        <v>35</v>
      </c>
      <c r="I11" s="11">
        <f aca="true" t="shared" si="3" ref="I11:I17">E11/H11</f>
        <v>5.257142857142857</v>
      </c>
      <c r="J11" s="34">
        <f t="shared" si="0"/>
        <v>34.96</v>
      </c>
      <c r="K11" s="52"/>
    </row>
    <row r="12" spans="1:11" ht="12.75">
      <c r="A12" s="30">
        <v>11</v>
      </c>
      <c r="B12" s="31">
        <v>38571</v>
      </c>
      <c r="C12" s="32" t="s">
        <v>47</v>
      </c>
      <c r="D12" s="32">
        <v>55514</v>
      </c>
      <c r="E12" s="32">
        <f t="shared" si="1"/>
        <v>375</v>
      </c>
      <c r="F12" s="33">
        <v>0.4076388888888889</v>
      </c>
      <c r="G12" s="34">
        <v>18</v>
      </c>
      <c r="H12" s="34">
        <v>38.4</v>
      </c>
      <c r="I12" s="11">
        <f t="shared" si="3"/>
        <v>9.765625</v>
      </c>
      <c r="J12" s="34">
        <f t="shared" si="0"/>
        <v>67.5</v>
      </c>
      <c r="K12" s="52"/>
    </row>
    <row r="13" spans="1:11" ht="12.75">
      <c r="A13" s="30">
        <v>12</v>
      </c>
      <c r="B13" s="31">
        <v>38572</v>
      </c>
      <c r="C13" s="32" t="s">
        <v>48</v>
      </c>
      <c r="D13" s="32">
        <v>55889</v>
      </c>
      <c r="E13" s="32">
        <f t="shared" si="1"/>
        <v>393</v>
      </c>
      <c r="F13" s="33">
        <v>0.4847222222222222</v>
      </c>
      <c r="G13" s="34">
        <v>19.4</v>
      </c>
      <c r="H13" s="34">
        <v>31.2</v>
      </c>
      <c r="I13" s="11">
        <f t="shared" si="3"/>
        <v>12.596153846153847</v>
      </c>
      <c r="J13" s="34">
        <f t="shared" si="0"/>
        <v>76.242</v>
      </c>
      <c r="K13" s="52"/>
    </row>
    <row r="14" spans="1:11" ht="12.75">
      <c r="A14" s="30">
        <v>13</v>
      </c>
      <c r="B14" s="31">
        <v>38573</v>
      </c>
      <c r="C14" s="32" t="s">
        <v>49</v>
      </c>
      <c r="D14" s="32">
        <v>56282</v>
      </c>
      <c r="E14" s="32">
        <f t="shared" si="1"/>
        <v>282</v>
      </c>
      <c r="F14" s="33">
        <v>0.34027777777777773</v>
      </c>
      <c r="G14" s="34">
        <v>18.2</v>
      </c>
      <c r="H14" s="34">
        <v>34.5</v>
      </c>
      <c r="I14" s="11">
        <f t="shared" si="3"/>
        <v>8.173913043478262</v>
      </c>
      <c r="J14" s="34">
        <f t="shared" si="0"/>
        <v>51.324</v>
      </c>
      <c r="K14" s="53"/>
    </row>
    <row r="15" spans="1:11" ht="12.75">
      <c r="A15" s="30">
        <v>14</v>
      </c>
      <c r="B15" s="31">
        <v>38574</v>
      </c>
      <c r="C15" s="31" t="s">
        <v>50</v>
      </c>
      <c r="D15" s="32">
        <v>56564</v>
      </c>
      <c r="E15" s="32">
        <f t="shared" si="1"/>
        <v>518</v>
      </c>
      <c r="F15" s="33"/>
      <c r="G15" s="34">
        <v>16</v>
      </c>
      <c r="H15" s="34">
        <v>45</v>
      </c>
      <c r="I15" s="11">
        <f t="shared" si="3"/>
        <v>11.511111111111111</v>
      </c>
      <c r="J15" s="34">
        <f t="shared" si="0"/>
        <v>82.88</v>
      </c>
      <c r="K15" s="19">
        <f>D16-D9-75</f>
        <v>1913</v>
      </c>
    </row>
    <row r="16" spans="1:11" ht="12.75" customHeight="1">
      <c r="A16" s="30">
        <v>15</v>
      </c>
      <c r="B16" s="31">
        <v>38575</v>
      </c>
      <c r="C16" s="31" t="s">
        <v>11</v>
      </c>
      <c r="D16" s="32">
        <v>57082</v>
      </c>
      <c r="E16" s="32">
        <f t="shared" si="1"/>
        <v>82</v>
      </c>
      <c r="F16" s="33">
        <v>0.08333333333333333</v>
      </c>
      <c r="G16" s="34">
        <v>19.1</v>
      </c>
      <c r="H16" s="34">
        <v>26.1</v>
      </c>
      <c r="I16" s="11">
        <f t="shared" si="3"/>
        <v>3.1417624521072796</v>
      </c>
      <c r="J16" s="34">
        <f t="shared" si="0"/>
        <v>15.662</v>
      </c>
      <c r="K16" s="54" t="s">
        <v>40</v>
      </c>
    </row>
    <row r="17" spans="1:11" ht="12.75">
      <c r="A17" s="30">
        <v>16</v>
      </c>
      <c r="B17" s="31">
        <v>38576</v>
      </c>
      <c r="C17" s="31" t="s">
        <v>12</v>
      </c>
      <c r="D17" s="32">
        <v>57164</v>
      </c>
      <c r="E17" s="32">
        <f t="shared" si="1"/>
        <v>331</v>
      </c>
      <c r="F17" s="33">
        <v>0.2888888888888889</v>
      </c>
      <c r="G17" s="34">
        <v>18.1</v>
      </c>
      <c r="H17" s="34">
        <v>47.6</v>
      </c>
      <c r="I17" s="11">
        <f t="shared" si="3"/>
        <v>6.953781512605042</v>
      </c>
      <c r="J17" s="34">
        <f t="shared" si="0"/>
        <v>59.911</v>
      </c>
      <c r="K17" s="55"/>
    </row>
    <row r="18" spans="1:11" ht="12.75">
      <c r="A18" s="30">
        <v>17</v>
      </c>
      <c r="B18" s="31">
        <v>38577</v>
      </c>
      <c r="C18" s="31" t="s">
        <v>13</v>
      </c>
      <c r="D18" s="32">
        <v>57495</v>
      </c>
      <c r="E18" s="32">
        <f t="shared" si="1"/>
        <v>0</v>
      </c>
      <c r="F18" s="33"/>
      <c r="G18" s="34"/>
      <c r="H18" s="34">
        <v>0</v>
      </c>
      <c r="I18" s="11">
        <v>0</v>
      </c>
      <c r="J18" s="34">
        <f t="shared" si="0"/>
        <v>0</v>
      </c>
      <c r="K18" s="55"/>
    </row>
    <row r="19" spans="1:11" ht="12.75">
      <c r="A19" s="30">
        <v>18</v>
      </c>
      <c r="B19" s="31">
        <v>38578</v>
      </c>
      <c r="C19" s="31" t="s">
        <v>14</v>
      </c>
      <c r="D19" s="32">
        <v>57495</v>
      </c>
      <c r="E19" s="32">
        <f t="shared" si="1"/>
        <v>141</v>
      </c>
      <c r="F19" s="33">
        <v>0.20555555555555557</v>
      </c>
      <c r="G19" s="34">
        <v>16</v>
      </c>
      <c r="H19" s="34">
        <v>28.8</v>
      </c>
      <c r="I19" s="11">
        <f>E19/H19</f>
        <v>4.895833333333333</v>
      </c>
      <c r="J19" s="34">
        <f t="shared" si="0"/>
        <v>22.56</v>
      </c>
      <c r="K19" s="55"/>
    </row>
    <row r="20" spans="1:11" ht="12.75">
      <c r="A20" s="30">
        <v>19</v>
      </c>
      <c r="B20" s="31">
        <v>38579</v>
      </c>
      <c r="C20" s="31" t="s">
        <v>15</v>
      </c>
      <c r="D20" s="32">
        <v>57636</v>
      </c>
      <c r="E20" s="32">
        <f t="shared" si="1"/>
        <v>57</v>
      </c>
      <c r="F20" s="33">
        <v>0.11388888888888889</v>
      </c>
      <c r="G20" s="34">
        <v>25</v>
      </c>
      <c r="H20" s="34">
        <v>20.2</v>
      </c>
      <c r="I20" s="11">
        <f>E20/H20</f>
        <v>2.821782178217822</v>
      </c>
      <c r="J20" s="34">
        <f t="shared" si="0"/>
        <v>14.25</v>
      </c>
      <c r="K20" s="55"/>
    </row>
    <row r="21" spans="1:11" ht="12.75">
      <c r="A21" s="30">
        <v>20</v>
      </c>
      <c r="B21" s="31">
        <v>38580</v>
      </c>
      <c r="C21" s="31" t="s">
        <v>16</v>
      </c>
      <c r="D21" s="32">
        <v>57693</v>
      </c>
      <c r="E21" s="32">
        <f t="shared" si="1"/>
        <v>0</v>
      </c>
      <c r="F21" s="33"/>
      <c r="G21" s="34"/>
      <c r="H21" s="34">
        <v>0</v>
      </c>
      <c r="I21" s="11">
        <v>0</v>
      </c>
      <c r="J21" s="34">
        <f t="shared" si="0"/>
        <v>0</v>
      </c>
      <c r="K21" s="55"/>
    </row>
    <row r="22" spans="1:11" ht="12.75">
      <c r="A22" s="30">
        <v>21</v>
      </c>
      <c r="B22" s="31">
        <v>38581</v>
      </c>
      <c r="C22" s="31" t="s">
        <v>17</v>
      </c>
      <c r="D22" s="32">
        <v>57693</v>
      </c>
      <c r="E22" s="32">
        <f t="shared" si="1"/>
        <v>200</v>
      </c>
      <c r="F22" s="33">
        <v>0.33055555555555555</v>
      </c>
      <c r="G22" s="34">
        <v>19.6</v>
      </c>
      <c r="H22" s="34">
        <v>25.2</v>
      </c>
      <c r="I22" s="11">
        <f aca="true" t="shared" si="4" ref="I22:I34">E22/H22</f>
        <v>7.936507936507937</v>
      </c>
      <c r="J22" s="34">
        <f t="shared" si="0"/>
        <v>39.2</v>
      </c>
      <c r="K22" s="55"/>
    </row>
    <row r="23" spans="1:11" ht="12.75">
      <c r="A23" s="30">
        <v>22</v>
      </c>
      <c r="B23" s="31">
        <v>38582</v>
      </c>
      <c r="C23" s="31" t="s">
        <v>18</v>
      </c>
      <c r="D23" s="32">
        <v>57893</v>
      </c>
      <c r="E23" s="32">
        <f t="shared" si="1"/>
        <v>186</v>
      </c>
      <c r="F23" s="33">
        <v>0.3</v>
      </c>
      <c r="G23" s="34">
        <v>22</v>
      </c>
      <c r="H23" s="34">
        <v>25.8</v>
      </c>
      <c r="I23" s="11">
        <f t="shared" si="4"/>
        <v>7.209302325581395</v>
      </c>
      <c r="J23" s="34">
        <f t="shared" si="0"/>
        <v>40.92</v>
      </c>
      <c r="K23" s="55"/>
    </row>
    <row r="24" spans="1:11" ht="12.75">
      <c r="A24" s="30">
        <v>23</v>
      </c>
      <c r="B24" s="31">
        <v>38583</v>
      </c>
      <c r="C24" s="31" t="s">
        <v>19</v>
      </c>
      <c r="D24" s="32">
        <v>58079</v>
      </c>
      <c r="E24" s="32">
        <f t="shared" si="1"/>
        <v>241</v>
      </c>
      <c r="F24" s="33">
        <v>0.3076388888888889</v>
      </c>
      <c r="G24" s="34">
        <v>16</v>
      </c>
      <c r="H24" s="34">
        <v>32.6</v>
      </c>
      <c r="I24" s="11">
        <f t="shared" si="4"/>
        <v>7.3926380368098155</v>
      </c>
      <c r="J24" s="34">
        <f t="shared" si="0"/>
        <v>38.56</v>
      </c>
      <c r="K24" s="55"/>
    </row>
    <row r="25" spans="1:11" ht="12.75">
      <c r="A25" s="30">
        <v>24</v>
      </c>
      <c r="B25" s="31">
        <v>38584</v>
      </c>
      <c r="C25" s="31" t="s">
        <v>20</v>
      </c>
      <c r="D25" s="32">
        <v>58320</v>
      </c>
      <c r="E25" s="32">
        <f t="shared" si="1"/>
        <v>168</v>
      </c>
      <c r="F25" s="33">
        <v>0.3125</v>
      </c>
      <c r="G25" s="34">
        <v>37.5</v>
      </c>
      <c r="H25" s="34">
        <v>22.3</v>
      </c>
      <c r="I25" s="11">
        <f t="shared" si="4"/>
        <v>7.533632286995515</v>
      </c>
      <c r="J25" s="34">
        <f t="shared" si="0"/>
        <v>63</v>
      </c>
      <c r="K25" s="56"/>
    </row>
    <row r="26" spans="1:11" ht="12.75">
      <c r="A26" s="30">
        <v>25</v>
      </c>
      <c r="B26" s="31">
        <v>38585</v>
      </c>
      <c r="C26" s="31" t="s">
        <v>21</v>
      </c>
      <c r="D26" s="32">
        <v>58488</v>
      </c>
      <c r="E26" s="32">
        <f>D27-D26</f>
        <v>120</v>
      </c>
      <c r="F26" s="33">
        <v>0.39305555555555555</v>
      </c>
      <c r="G26" s="34">
        <v>43</v>
      </c>
      <c r="H26" s="34">
        <v>13.5</v>
      </c>
      <c r="I26" s="11">
        <f t="shared" si="4"/>
        <v>8.88888888888889</v>
      </c>
      <c r="J26" s="34">
        <f t="shared" si="0"/>
        <v>51.6</v>
      </c>
      <c r="K26" s="20">
        <f>D27-D9-75</f>
        <v>3439</v>
      </c>
    </row>
    <row r="27" spans="1:11" ht="12.75" customHeight="1">
      <c r="A27" s="17">
        <v>26</v>
      </c>
      <c r="B27" s="8">
        <v>38586</v>
      </c>
      <c r="C27" s="8" t="s">
        <v>22</v>
      </c>
      <c r="D27" s="7">
        <v>58608</v>
      </c>
      <c r="E27" s="7">
        <f t="shared" si="1"/>
        <v>340</v>
      </c>
      <c r="F27" s="9">
        <v>0.27569444444444446</v>
      </c>
      <c r="G27" s="10">
        <v>11.2</v>
      </c>
      <c r="H27" s="10">
        <v>51.4</v>
      </c>
      <c r="I27" s="11">
        <f t="shared" si="4"/>
        <v>6.614785992217899</v>
      </c>
      <c r="J27" s="10">
        <f t="shared" si="0"/>
        <v>38.08</v>
      </c>
      <c r="K27" s="57" t="s">
        <v>41</v>
      </c>
    </row>
    <row r="28" spans="1:11" ht="12.75">
      <c r="A28" s="17">
        <v>27</v>
      </c>
      <c r="B28" s="8">
        <v>38587</v>
      </c>
      <c r="C28" s="8" t="s">
        <v>23</v>
      </c>
      <c r="D28" s="7">
        <v>58948</v>
      </c>
      <c r="E28" s="7">
        <f t="shared" si="1"/>
        <v>350</v>
      </c>
      <c r="F28" s="9">
        <v>0.24722222222222223</v>
      </c>
      <c r="G28" s="10">
        <v>10.7</v>
      </c>
      <c r="H28" s="10">
        <v>58.8</v>
      </c>
      <c r="I28" s="11">
        <f t="shared" si="4"/>
        <v>5.9523809523809526</v>
      </c>
      <c r="J28" s="10">
        <f t="shared" si="0"/>
        <v>37.449999999999996</v>
      </c>
      <c r="K28" s="58"/>
    </row>
    <row r="29" spans="1:11" ht="12.75">
      <c r="A29" s="17">
        <v>28</v>
      </c>
      <c r="B29" s="8">
        <v>38588</v>
      </c>
      <c r="C29" s="8" t="s">
        <v>24</v>
      </c>
      <c r="D29" s="7">
        <v>59298</v>
      </c>
      <c r="E29" s="7">
        <f t="shared" si="1"/>
        <v>787</v>
      </c>
      <c r="F29" s="9">
        <v>0.5111111111111112</v>
      </c>
      <c r="G29" s="10">
        <v>12.2</v>
      </c>
      <c r="H29" s="10">
        <v>64.1</v>
      </c>
      <c r="I29" s="11">
        <f t="shared" si="4"/>
        <v>12.277691107644307</v>
      </c>
      <c r="J29" s="10">
        <f t="shared" si="0"/>
        <v>96.014</v>
      </c>
      <c r="K29" s="58"/>
    </row>
    <row r="30" spans="1:11" ht="12.75">
      <c r="A30" s="17">
        <v>29</v>
      </c>
      <c r="B30" s="8">
        <v>38589</v>
      </c>
      <c r="C30" s="8" t="s">
        <v>25</v>
      </c>
      <c r="D30" s="7">
        <v>60085</v>
      </c>
      <c r="E30" s="7">
        <f t="shared" si="1"/>
        <v>867</v>
      </c>
      <c r="F30" s="9">
        <v>0.4770833333333333</v>
      </c>
      <c r="G30" s="10">
        <v>12.3</v>
      </c>
      <c r="H30" s="10">
        <v>75.6</v>
      </c>
      <c r="I30" s="11">
        <f t="shared" si="4"/>
        <v>11.468253968253968</v>
      </c>
      <c r="J30" s="10">
        <f t="shared" si="0"/>
        <v>106.641</v>
      </c>
      <c r="K30" s="58"/>
    </row>
    <row r="31" spans="1:11" ht="12.75">
      <c r="A31" s="17">
        <v>30</v>
      </c>
      <c r="B31" s="8">
        <v>38590</v>
      </c>
      <c r="C31" s="8" t="s">
        <v>26</v>
      </c>
      <c r="D31" s="7">
        <v>60952</v>
      </c>
      <c r="E31" s="7">
        <f t="shared" si="1"/>
        <v>1029</v>
      </c>
      <c r="F31" s="9">
        <v>0.5145833333333333</v>
      </c>
      <c r="G31" s="10">
        <v>13.3</v>
      </c>
      <c r="H31" s="10">
        <v>83.2</v>
      </c>
      <c r="I31" s="11">
        <f t="shared" si="4"/>
        <v>12.367788461538462</v>
      </c>
      <c r="J31" s="10">
        <f t="shared" si="0"/>
        <v>136.857</v>
      </c>
      <c r="K31" s="58"/>
    </row>
    <row r="32" spans="1:11" ht="12.75">
      <c r="A32" s="17">
        <v>31</v>
      </c>
      <c r="B32" s="8">
        <v>38591</v>
      </c>
      <c r="C32" s="8" t="s">
        <v>27</v>
      </c>
      <c r="D32" s="7">
        <v>61981</v>
      </c>
      <c r="E32" s="7">
        <f t="shared" si="1"/>
        <v>803</v>
      </c>
      <c r="F32" s="9">
        <v>0.4527777777777778</v>
      </c>
      <c r="G32" s="10">
        <v>12.4</v>
      </c>
      <c r="H32" s="10">
        <v>73.9</v>
      </c>
      <c r="I32" s="11">
        <f t="shared" si="4"/>
        <v>10.866035182679296</v>
      </c>
      <c r="J32" s="10">
        <f t="shared" si="0"/>
        <v>99.572</v>
      </c>
      <c r="K32" s="58"/>
    </row>
    <row r="33" spans="1:11" ht="12.75">
      <c r="A33" s="17">
        <v>32</v>
      </c>
      <c r="B33" s="8">
        <v>38592</v>
      </c>
      <c r="C33" s="8" t="s">
        <v>30</v>
      </c>
      <c r="D33" s="7">
        <v>62784</v>
      </c>
      <c r="E33" s="7">
        <f t="shared" si="1"/>
        <v>754</v>
      </c>
      <c r="F33" s="9">
        <v>0.4479166666666667</v>
      </c>
      <c r="G33" s="10">
        <v>10.6</v>
      </c>
      <c r="H33" s="10">
        <v>71</v>
      </c>
      <c r="I33" s="11">
        <f t="shared" si="4"/>
        <v>10.619718309859154</v>
      </c>
      <c r="J33" s="10">
        <f t="shared" si="0"/>
        <v>79.92399999999999</v>
      </c>
      <c r="K33" s="59"/>
    </row>
    <row r="34" spans="1:11" ht="12.75">
      <c r="A34" s="17">
        <v>33</v>
      </c>
      <c r="B34" s="8">
        <v>38593</v>
      </c>
      <c r="C34" s="8" t="s">
        <v>28</v>
      </c>
      <c r="D34" s="7">
        <v>63538</v>
      </c>
      <c r="E34" s="7">
        <f t="shared" si="1"/>
        <v>955</v>
      </c>
      <c r="F34" s="9">
        <v>0.5</v>
      </c>
      <c r="G34" s="10">
        <v>11</v>
      </c>
      <c r="H34" s="10">
        <v>75</v>
      </c>
      <c r="I34" s="11">
        <f t="shared" si="4"/>
        <v>12.733333333333333</v>
      </c>
      <c r="J34" s="10">
        <f t="shared" si="0"/>
        <v>105.05</v>
      </c>
      <c r="K34" s="18">
        <f>D35-D27</f>
        <v>5885</v>
      </c>
    </row>
    <row r="35" spans="1:11" ht="12.75">
      <c r="A35" s="17"/>
      <c r="B35" s="7"/>
      <c r="C35" s="7"/>
      <c r="D35" s="7">
        <v>64493</v>
      </c>
      <c r="E35" s="7"/>
      <c r="F35" s="7"/>
      <c r="G35" s="10"/>
      <c r="H35" s="10"/>
      <c r="I35" s="12"/>
      <c r="J35" s="10"/>
      <c r="K35" s="21"/>
    </row>
    <row r="36" spans="1:11" ht="12.75">
      <c r="A36" s="17"/>
      <c r="B36" s="7"/>
      <c r="C36" s="7"/>
      <c r="D36" s="7"/>
      <c r="E36" s="7"/>
      <c r="F36" s="7"/>
      <c r="G36" s="10"/>
      <c r="H36" s="10"/>
      <c r="I36" s="12"/>
      <c r="J36" s="10"/>
      <c r="K36" s="21"/>
    </row>
    <row r="37" spans="1:11" ht="12.75">
      <c r="A37" s="17"/>
      <c r="B37" s="7"/>
      <c r="C37" s="35" t="s">
        <v>29</v>
      </c>
      <c r="D37" s="36"/>
      <c r="E37" s="36">
        <f>D35-D2</f>
        <v>13782</v>
      </c>
      <c r="F37" s="37">
        <f>I37/24</f>
        <v>10.635107064338465</v>
      </c>
      <c r="G37" s="38">
        <f>J37/E37*100</f>
        <v>13.955819184443477</v>
      </c>
      <c r="H37" s="38">
        <f>E37/I37</f>
        <v>53.99569525026874</v>
      </c>
      <c r="I37" s="39">
        <f>SUM(I2:I34)</f>
        <v>255.24256954412317</v>
      </c>
      <c r="J37" s="38">
        <f>SUM(J2:J34)</f>
        <v>1923.3909999999998</v>
      </c>
      <c r="K37" s="21"/>
    </row>
    <row r="38" spans="1:11" ht="12.75">
      <c r="A38" s="17"/>
      <c r="B38" s="7"/>
      <c r="C38" s="40" t="s">
        <v>32</v>
      </c>
      <c r="D38" s="40"/>
      <c r="E38" s="40">
        <f>SUM(E2:E8,E27:E34)+75</f>
        <v>10343</v>
      </c>
      <c r="F38" s="41">
        <f>I38/24</f>
        <v>6.125209263046986</v>
      </c>
      <c r="G38" s="42">
        <f>J38/E38*100</f>
        <v>11.921589480808276</v>
      </c>
      <c r="H38" s="42">
        <f>E38/I38</f>
        <v>70.35814040399872</v>
      </c>
      <c r="I38" s="39">
        <f>SUM(I2:I8,I27:I34)+1.5</f>
        <v>147.00502231312765</v>
      </c>
      <c r="J38" s="42">
        <f>SUM(J2:J8,J27:J34)+10</f>
        <v>1233.05</v>
      </c>
      <c r="K38" s="21"/>
    </row>
    <row r="39" spans="1:11" ht="13.5" thickBot="1">
      <c r="A39" s="22"/>
      <c r="B39" s="23"/>
      <c r="C39" s="43" t="s">
        <v>31</v>
      </c>
      <c r="D39" s="43"/>
      <c r="E39" s="43">
        <f>SUM(E9:E26)-75</f>
        <v>3439</v>
      </c>
      <c r="F39" s="44">
        <f>I39/24</f>
        <v>4.509897801291477</v>
      </c>
      <c r="G39" s="45">
        <f>J39/E39*100</f>
        <v>20.073887758069205</v>
      </c>
      <c r="H39" s="45">
        <f>E39/I39</f>
        <v>31.77270815884851</v>
      </c>
      <c r="I39" s="46">
        <f>SUM(I9:I26)-1.5</f>
        <v>108.23754723099545</v>
      </c>
      <c r="J39" s="45">
        <f>SUM(J9:J26)-10</f>
        <v>690.341</v>
      </c>
      <c r="K39" s="24"/>
    </row>
    <row r="40" spans="1:11" ht="13.5" thickBot="1">
      <c r="A40" s="25"/>
      <c r="B40" s="26"/>
      <c r="C40" s="26" t="s">
        <v>42</v>
      </c>
      <c r="D40" s="47">
        <f>ROUND(J37*16,-3)</f>
        <v>31000</v>
      </c>
      <c r="E40" s="26"/>
      <c r="F40" s="26"/>
      <c r="G40" s="26"/>
      <c r="H40" s="27"/>
      <c r="I40" s="28"/>
      <c r="J40" s="26"/>
      <c r="K40" s="29"/>
    </row>
    <row r="41" ht="12.75">
      <c r="F41" s="4"/>
    </row>
    <row r="43" ht="12.75">
      <c r="B43" s="3"/>
    </row>
  </sheetData>
  <mergeCells count="4">
    <mergeCell ref="K2:K7"/>
    <mergeCell ref="K9:K14"/>
    <mergeCell ref="K16:K25"/>
    <mergeCell ref="K27:K33"/>
  </mergeCells>
  <printOptions/>
  <pageMargins left="0.75" right="0.75" top="0.5" bottom="0.5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PCHRB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user</cp:lastModifiedBy>
  <cp:lastPrinted>2005-09-23T11:59:11Z</cp:lastPrinted>
  <dcterms:created xsi:type="dcterms:W3CDTF">2005-09-20T10:05:07Z</dcterms:created>
  <dcterms:modified xsi:type="dcterms:W3CDTF">2006-03-24T13:04:34Z</dcterms:modified>
  <cp:category/>
  <cp:version/>
  <cp:contentType/>
  <cp:contentStatus/>
</cp:coreProperties>
</file>